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Pilot (Year 1)" sheetId="2" state="visible" r:id="rId4"/>
    <sheet name="National Scale (Year 3)" sheetId="3" state="visible" r:id="rId5"/>
    <sheet name="Continental Scale (Year 5+)" sheetId="4" state="visible" r:id="rId6"/>
    <sheet name="25-Year Horizon" sheetId="5" state="visible" r:id="rId7"/>
    <sheet name="Investor Summ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<sst xmlns="http://schemas.openxmlformats.org/spreadsheetml/2006/main" count="104" uniqueCount="86">
  <si>
    <t xml:space="preserve">GBS-SETHS Financial Model Workbook — Assumptions</t>
  </si>
  <si>
    <t xml:space="preserve">Yellow cells are inputs — edit these to update every downstream tab. Blue text = hardcoded input. Black text = formula.</t>
  </si>
  <si>
    <t xml:space="preserve">Assumption</t>
  </si>
  <si>
    <t xml:space="preserve">Value</t>
  </si>
  <si>
    <t xml:space="preserve">Source</t>
  </si>
  <si>
    <t xml:space="preserve">Pilot cohort size (participants)</t>
  </si>
  <si>
    <t xml:space="preserve">S.E.T.H.S. Complete Programme Specification</t>
  </si>
  <si>
    <t xml:space="preserve">Participant stipend (R/month)</t>
  </si>
  <si>
    <t xml:space="preserve">S.E.T.H.S. Complete Programme Specification, Sec. 6</t>
  </si>
  <si>
    <t xml:space="preserve">Pilot core staff count</t>
  </si>
  <si>
    <t xml:space="preserve">S.E.T.H.S. Complete Programme Specification, Sec. 5</t>
  </si>
  <si>
    <t xml:space="preserve">Pilot annual staff cost (blended CTC, R)</t>
  </si>
  <si>
    <t xml:space="preserve">Pilot annual facility cost (R)</t>
  </si>
  <si>
    <t xml:space="preserve">Pilot annual curriculum &amp; materials cost (R)</t>
  </si>
  <si>
    <t xml:space="preserve">Pilot annual psychosocial services cost (R)</t>
  </si>
  <si>
    <t xml:space="preserve">Pilot annual M&amp;E/tech cost (R)</t>
  </si>
  <si>
    <t xml:space="preserve">Pilot annual employer engagement cost (R)</t>
  </si>
  <si>
    <t xml:space="preserve">Pilot annual comms/admin cost (R)</t>
  </si>
  <si>
    <t xml:space="preserve">Contingency rate</t>
  </si>
  <si>
    <t xml:space="preserve">Target 90-day placement rate (minimum)</t>
  </si>
  <si>
    <t xml:space="preserve">Document 02, Pilot Success Criteria</t>
  </si>
  <si>
    <t xml:space="preserve">Target 90-day placement rate (stretch)</t>
  </si>
  <si>
    <t xml:space="preserve">S.E.T.H.S. Complete Programme Specification, Sec. 4</t>
  </si>
  <si>
    <t xml:space="preserve">Government outcome payment per verified placement (R, illustrative)</t>
  </si>
  <si>
    <t xml:space="preserve">SJS to confirm against live SETA/EPWP rate card — illustrative only, not yet contracted</t>
  </si>
  <si>
    <t xml:space="preserve">Year 3 company-wide revenue anchor (R)</t>
  </si>
  <si>
    <t xml:space="preserve">c-01 G.O.D.S. 5-Year Financial Model</t>
  </si>
  <si>
    <t xml:space="preserve">Year 5 S.E.T.H.S.-only revenue anchor (R)</t>
  </si>
  <si>
    <t xml:space="preserve">Year 5 incl. T.S. Industries revenue anchor (R)</t>
  </si>
  <si>
    <t xml:space="preserve">Year 10 company-wide revenue anchor (R)</t>
  </si>
  <si>
    <t xml:space="preserve">c-05 G.O.D.S. Financial Architecture</t>
  </si>
  <si>
    <t xml:space="preserve">Year 25 Conservative scenario (R)</t>
  </si>
  <si>
    <t xml:space="preserve">c-05 G.O.D.S. Financial Architecture — 25-year 3-scenario model</t>
  </si>
  <si>
    <t xml:space="preserve">Year 25 Base scenario (R)</t>
  </si>
  <si>
    <t xml:space="preserve">Year 25 Growth scenario (R)</t>
  </si>
  <si>
    <t xml:space="preserve">Economic multiplier target (income earned per R of programme cost, 3yr)</t>
  </si>
  <si>
    <t xml:space="preserve">Pilot Tab — 50-Participant Single-Node Pilot (18-Month Basis, Annualised)</t>
  </si>
  <si>
    <t xml:space="preserve">Line Item</t>
  </si>
  <si>
    <t xml:space="preserve">Annual (R)</t>
  </si>
  <si>
    <t xml:space="preserve">18-Month Total (R)</t>
  </si>
  <si>
    <t xml:space="preserve">Staff Costs</t>
  </si>
  <si>
    <t xml:space="preserve">Facilities</t>
  </si>
  <si>
    <t xml:space="preserve">Participant Stipends</t>
  </si>
  <si>
    <t xml:space="preserve">Curriculum &amp; Learning Materials</t>
  </si>
  <si>
    <t xml:space="preserve">Psychosocial &amp; Counselling Services</t>
  </si>
  <si>
    <t xml:space="preserve">M&amp;E, Reporting &amp; Technology</t>
  </si>
  <si>
    <t xml:space="preserve">Employer Engagement &amp; Placement</t>
  </si>
  <si>
    <t xml:space="preserve">Communications &amp; Administration</t>
  </si>
  <si>
    <t xml:space="preserve">Subtotal (before contingency)</t>
  </si>
  <si>
    <t xml:space="preserve">Contingency</t>
  </si>
  <si>
    <t xml:space="preserve">TOTAL PROGRAMME COST</t>
  </si>
  <si>
    <t xml:space="preserve">REVENUE (Illustrative — Government Outcomes-Based Funding Only)</t>
  </si>
  <si>
    <t xml:space="preserve">Verified placements (cohort × min. placement rate)</t>
  </si>
  <si>
    <t xml:space="preserve">Outcome-based government revenue (illustrative rate)</t>
  </si>
  <si>
    <t xml:space="preserve">Funding gap to close via DFI / philanthropic / seed capital</t>
  </si>
  <si>
    <t xml:space="preserve">Note: the government outcome-payment rate above is illustrative pending a confirmed SETA/EPWP rate card — see Assumptions tab source column. Do not present the resulting revenue or gap figure externally as a contracted number.</t>
  </si>
  <si>
    <t xml:space="preserve">National Scale Tab — Year 3 (Multi-Node South Africa)</t>
  </si>
  <si>
    <t xml:space="preserve">Anchor: Year 3 company-wide revenue (c-01 5-Year Financial Model)</t>
  </si>
  <si>
    <t xml:space="preserve">Implied nodes vs. pilot (Year 3 revenue ÷ Pilot Year-1 total cost)</t>
  </si>
  <si>
    <t xml:space="preserve">This tab is deliberately a single anchor figure, not a rebuilt cost model — the Year 3 figure is carried directly from the existing, already-produced company-wide 5-Year Financial Model (c-01) rather than re-derived here, to avoid the two models silently diverging. Build out a full multi-node cost breakdown once the pilot's actual per-node cost is known and Stage 3 (Document 00, Part VII) is underway.</t>
  </si>
  <si>
    <t xml:space="preserve">Continental Scale Tab — Year 5+ (First International Nodes)</t>
  </si>
  <si>
    <t xml:space="preserve">Year 5 S.E.T.H.S.-only revenue anchor</t>
  </si>
  <si>
    <t xml:space="preserve">Year 5 revenue incl. T.S. Industries</t>
  </si>
  <si>
    <t xml:space="preserve">Year 10 company-wide revenue anchor</t>
  </si>
  <si>
    <t xml:space="preserve">Implied 5-year CAGR (Year 1 pilot cost base → Year 5 S.E.T.H.S. revenue)</t>
  </si>
  <si>
    <t xml:space="preserve">25-Year Horizon — Three Scenarios</t>
  </si>
  <si>
    <t xml:space="preserve">Scenario</t>
  </si>
  <si>
    <t xml:space="preserve">Year 25 Revenue (R)</t>
  </si>
  <si>
    <t xml:space="preserve">Multiple of Year 10 Anchor</t>
  </si>
  <si>
    <t xml:space="preserve">Conservative</t>
  </si>
  <si>
    <t xml:space="preserve">Base</t>
  </si>
  <si>
    <t xml:space="preserve">Growth</t>
  </si>
  <si>
    <t xml:space="preserve">These three figures are carried directly from the existing company-wide 25-year model, not re-derived. Treat as a directional planning range, not a forecast precise to the decimal.</t>
  </si>
  <si>
    <t xml:space="preserve">GBS-SETHS — Investor Summary Dashboard</t>
  </si>
  <si>
    <t xml:space="preserve">0 Entities Registered · R0 Capital Raised · 0 Clients · Pre-Launch, Architecture Complete (per live institutional platform, July 2026)</t>
  </si>
  <si>
    <t xml:space="preserve">Metric</t>
  </si>
  <si>
    <t xml:space="preserve">Pilot Year 1 total programme cost</t>
  </si>
  <si>
    <t xml:space="preserve">Pilot funding gap to close</t>
  </si>
  <si>
    <t xml:space="preserve">Year 3 revenue anchor (national scale)</t>
  </si>
  <si>
    <t xml:space="preserve">Year 5 revenue anchor (S.E.T.H.S.-only)</t>
  </si>
  <si>
    <t xml:space="preserve">Year 5 revenue anchor (incl. T.S. Industries)</t>
  </si>
  <si>
    <t xml:space="preserve">Year 10 revenue anchor (company-wide)</t>
  </si>
  <si>
    <t xml:space="preserve">Year 25 — Conservative</t>
  </si>
  <si>
    <t xml:space="preserve">Year 25 — Base</t>
  </si>
  <si>
    <t xml:space="preserve">Year 25 — Growth</t>
  </si>
  <si>
    <t xml:space="preserve">Target economic multiplier (3yr)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</si>
</sst>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&quot;Nu&quot;m\ber"/>
    <numFmt numFmtId="166" formatCode="0.0%"/>
    <numFmt numFmtId="167" formatCode="0.0\x"/>
    <numFmt numFmtId="168" formatCode="General"/>
    <numFmt numFmtId="169" formatCode="0.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6233A"/>
      <name val="Arial"/>
      <family val="0"/>
      <charset val="1"/>
    </font>
    <font>
      <i val="true"/>
      <sz val="9"/>
      <color rgb="FF666666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3"/>
      <color rgb="FF16233A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9B2C2C"/>
      <name val="Arial"/>
      <family val="0"/>
      <charset val="1"/>
    </font>
    <font>
      <i val="true"/>
      <sz val="9"/>
      <color rgb="FF9B2C2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6233A"/>
        <bgColor rgb="FF003366"/>
      </patternFill>
    </fill>
    <fill>
      <patternFill patternType="solid">
        <fgColor rgb="FFFFFFCC"/>
        <bgColor rgb="FFFFFF99"/>
      </patternFill>
    </fill>
    <fill>
      <patternFill patternType="solid">
        <fgColor rgb="FFF2F3F5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3F5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B2C2C"/>
      <rgbColor rgb="FF993366"/>
      <rgbColor rgb="FF333399"/>
      <rgbColor rgb="FF1623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8"/>
    <col collapsed="false" customWidth="true" hidden="false" outlineLevel="0" max="3" min="3" style="0" width="55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</row>
    <row r="5" customFormat="false" ht="15" hidden="false" customHeight="false" outlineLevel="0" collapsed="false">
      <c r="A5" s="4" t="s">
        <v>5</v>
      </c>
      <c r="B5" s="5" t="n">
        <v>50</v>
      </c>
      <c r="C5" s="2" t="s">
        <v>6</v>
      </c>
    </row>
    <row r="6" customFormat="false" ht="15" hidden="false" customHeight="false" outlineLevel="0" collapsed="false">
      <c r="A6" s="4" t="s">
        <v>7</v>
      </c>
      <c r="B6" s="6" t="n">
        <v>2500</v>
      </c>
      <c r="C6" s="2" t="s">
        <v>8</v>
      </c>
    </row>
    <row r="7" customFormat="false" ht="15" hidden="false" customHeight="false" outlineLevel="0" collapsed="false">
      <c r="A7" s="4" t="s">
        <v>9</v>
      </c>
      <c r="B7" s="5" t="n">
        <v>14</v>
      </c>
      <c r="C7" s="2" t="s">
        <v>10</v>
      </c>
    </row>
    <row r="8" customFormat="false" ht="15" hidden="false" customHeight="false" outlineLevel="0" collapsed="false">
      <c r="A8" s="4" t="s">
        <v>11</v>
      </c>
      <c r="B8" s="6" t="n">
        <v>4200000</v>
      </c>
      <c r="C8" s="2" t="s">
        <v>10</v>
      </c>
    </row>
    <row r="9" customFormat="false" ht="15" hidden="false" customHeight="false" outlineLevel="0" collapsed="false">
      <c r="A9" s="4" t="s">
        <v>12</v>
      </c>
      <c r="B9" s="6" t="n">
        <v>720000</v>
      </c>
      <c r="C9" s="2" t="s">
        <v>8</v>
      </c>
    </row>
    <row r="10" customFormat="false" ht="15" hidden="false" customHeight="false" outlineLevel="0" collapsed="false">
      <c r="A10" s="4" t="s">
        <v>13</v>
      </c>
      <c r="B10" s="6" t="n">
        <v>480000</v>
      </c>
      <c r="C10" s="2" t="s">
        <v>8</v>
      </c>
    </row>
    <row r="11" customFormat="false" ht="15" hidden="false" customHeight="false" outlineLevel="0" collapsed="false">
      <c r="A11" s="4" t="s">
        <v>14</v>
      </c>
      <c r="B11" s="6" t="n">
        <v>360000</v>
      </c>
      <c r="C11" s="2" t="s">
        <v>8</v>
      </c>
    </row>
    <row r="12" customFormat="false" ht="15" hidden="false" customHeight="false" outlineLevel="0" collapsed="false">
      <c r="A12" s="4" t="s">
        <v>15</v>
      </c>
      <c r="B12" s="6" t="n">
        <v>240000</v>
      </c>
      <c r="C12" s="2" t="s">
        <v>8</v>
      </c>
    </row>
    <row r="13" customFormat="false" ht="15" hidden="false" customHeight="false" outlineLevel="0" collapsed="false">
      <c r="A13" s="4" t="s">
        <v>16</v>
      </c>
      <c r="B13" s="6" t="n">
        <v>300000</v>
      </c>
      <c r="C13" s="2" t="s">
        <v>8</v>
      </c>
    </row>
    <row r="14" customFormat="false" ht="15" hidden="false" customHeight="false" outlineLevel="0" collapsed="false">
      <c r="A14" s="4" t="s">
        <v>17</v>
      </c>
      <c r="B14" s="6" t="n">
        <v>180000</v>
      </c>
      <c r="C14" s="2" t="s">
        <v>8</v>
      </c>
    </row>
    <row r="15" customFormat="false" ht="15" hidden="false" customHeight="false" outlineLevel="0" collapsed="false">
      <c r="A15" s="4" t="s">
        <v>18</v>
      </c>
      <c r="B15" s="7" t="n">
        <v>0.1</v>
      </c>
      <c r="C15" s="2" t="s">
        <v>8</v>
      </c>
    </row>
    <row r="16" customFormat="false" ht="15" hidden="false" customHeight="false" outlineLevel="0" collapsed="false">
      <c r="A16" s="4" t="s">
        <v>19</v>
      </c>
      <c r="B16" s="7" t="n">
        <v>0.7</v>
      </c>
      <c r="C16" s="2" t="s">
        <v>20</v>
      </c>
    </row>
    <row r="17" customFormat="false" ht="15" hidden="false" customHeight="false" outlineLevel="0" collapsed="false">
      <c r="A17" s="4" t="s">
        <v>21</v>
      </c>
      <c r="B17" s="7" t="n">
        <v>0.8</v>
      </c>
      <c r="C17" s="2" t="s">
        <v>22</v>
      </c>
    </row>
    <row r="18" customFormat="false" ht="15" hidden="false" customHeight="false" outlineLevel="0" collapsed="false">
      <c r="A18" s="4" t="s">
        <v>23</v>
      </c>
      <c r="B18" s="6" t="n">
        <v>45000</v>
      </c>
      <c r="C18" s="2" t="s">
        <v>24</v>
      </c>
    </row>
    <row r="19" customFormat="false" ht="15" hidden="false" customHeight="false" outlineLevel="0" collapsed="false">
      <c r="A19" s="4" t="s">
        <v>25</v>
      </c>
      <c r="B19" s="6" t="n">
        <v>64000000</v>
      </c>
      <c r="C19" s="2" t="s">
        <v>26</v>
      </c>
    </row>
    <row r="20" customFormat="false" ht="15" hidden="false" customHeight="false" outlineLevel="0" collapsed="false">
      <c r="A20" s="4" t="s">
        <v>27</v>
      </c>
      <c r="B20" s="6" t="n">
        <v>310000000</v>
      </c>
      <c r="C20" s="2" t="s">
        <v>26</v>
      </c>
    </row>
    <row r="21" customFormat="false" ht="15" hidden="false" customHeight="false" outlineLevel="0" collapsed="false">
      <c r="A21" s="4" t="s">
        <v>28</v>
      </c>
      <c r="B21" s="6" t="n">
        <v>450000000</v>
      </c>
      <c r="C21" s="2" t="s">
        <v>26</v>
      </c>
    </row>
    <row r="22" customFormat="false" ht="15" hidden="false" customHeight="false" outlineLevel="0" collapsed="false">
      <c r="A22" s="4" t="s">
        <v>29</v>
      </c>
      <c r="B22" s="6" t="n">
        <v>3500000000</v>
      </c>
      <c r="C22" s="2" t="s">
        <v>30</v>
      </c>
    </row>
    <row r="23" customFormat="false" ht="15" hidden="false" customHeight="false" outlineLevel="0" collapsed="false">
      <c r="A23" s="4" t="s">
        <v>31</v>
      </c>
      <c r="B23" s="6" t="n">
        <v>25000000000</v>
      </c>
      <c r="C23" s="2" t="s">
        <v>32</v>
      </c>
    </row>
    <row r="24" customFormat="false" ht="15" hidden="false" customHeight="false" outlineLevel="0" collapsed="false">
      <c r="A24" s="4" t="s">
        <v>33</v>
      </c>
      <c r="B24" s="6" t="n">
        <v>60000000000</v>
      </c>
      <c r="C24" s="2" t="s">
        <v>32</v>
      </c>
    </row>
    <row r="25" customFormat="false" ht="15" hidden="false" customHeight="false" outlineLevel="0" collapsed="false">
      <c r="A25" s="4" t="s">
        <v>34</v>
      </c>
      <c r="B25" s="6" t="n">
        <v>140000000000</v>
      </c>
      <c r="C25" s="2" t="s">
        <v>32</v>
      </c>
    </row>
    <row r="26" customFormat="false" ht="15" hidden="false" customHeight="false" outlineLevel="0" collapsed="false">
      <c r="A26" s="4" t="s">
        <v>35</v>
      </c>
      <c r="B26" s="8" t="n">
        <v>5</v>
      </c>
      <c r="C26" s="2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4" min="2" style="0" width="16"/>
  </cols>
  <sheetData>
    <row r="1" customFormat="false" ht="16.15" hidden="false" customHeight="false" outlineLevel="0" collapsed="false">
      <c r="A1" s="9" t="s">
        <v>36</v>
      </c>
    </row>
    <row r="3" customFormat="false" ht="26.85" hidden="false" customHeight="false" outlineLevel="0" collapsed="false">
      <c r="A3" s="3" t="s">
        <v>37</v>
      </c>
      <c r="B3" s="3" t="s">
        <v>38</v>
      </c>
      <c r="C3" s="3" t="s">
        <v>39</v>
      </c>
    </row>
    <row r="4" customFormat="false" ht="15" hidden="false" customHeight="false" outlineLevel="0" collapsed="false">
      <c r="A4" s="4" t="s">
        <v>40</v>
      </c>
      <c r="B4" s="10" t="n">
        <f aca="false">Assumptions!B8</f>
        <v>4200000</v>
      </c>
      <c r="C4" s="10" t="n">
        <f aca="false">B4*1.5</f>
        <v>6300000</v>
      </c>
    </row>
    <row r="5" customFormat="false" ht="15" hidden="false" customHeight="false" outlineLevel="0" collapsed="false">
      <c r="A5" s="4" t="s">
        <v>41</v>
      </c>
      <c r="B5" s="10" t="n">
        <f aca="false">Assumptions!B9</f>
        <v>720000</v>
      </c>
      <c r="C5" s="10" t="n">
        <f aca="false">B5*1.5</f>
        <v>1080000</v>
      </c>
    </row>
    <row r="6" customFormat="false" ht="15" hidden="false" customHeight="false" outlineLevel="0" collapsed="false">
      <c r="A6" s="4" t="s">
        <v>42</v>
      </c>
      <c r="B6" s="10" t="n">
        <f aca="false">Assumptions!B5*Assumptions!B6*12</f>
        <v>1500000</v>
      </c>
      <c r="C6" s="10" t="n">
        <f aca="false">B6*1.5</f>
        <v>2250000</v>
      </c>
    </row>
    <row r="7" customFormat="false" ht="15" hidden="false" customHeight="false" outlineLevel="0" collapsed="false">
      <c r="A7" s="4" t="s">
        <v>43</v>
      </c>
      <c r="B7" s="10" t="n">
        <f aca="false">Assumptions!B10</f>
        <v>480000</v>
      </c>
      <c r="C7" s="10" t="n">
        <f aca="false">B7*1.5</f>
        <v>720000</v>
      </c>
    </row>
    <row r="8" customFormat="false" ht="15" hidden="false" customHeight="false" outlineLevel="0" collapsed="false">
      <c r="A8" s="4" t="s">
        <v>44</v>
      </c>
      <c r="B8" s="10" t="n">
        <f aca="false">Assumptions!B11</f>
        <v>360000</v>
      </c>
      <c r="C8" s="10" t="n">
        <f aca="false">B8*1.5</f>
        <v>540000</v>
      </c>
    </row>
    <row r="9" customFormat="false" ht="15" hidden="false" customHeight="false" outlineLevel="0" collapsed="false">
      <c r="A9" s="4" t="s">
        <v>45</v>
      </c>
      <c r="B9" s="10" t="n">
        <f aca="false">Assumptions!B12</f>
        <v>240000</v>
      </c>
      <c r="C9" s="10" t="n">
        <f aca="false">B9*1.5</f>
        <v>360000</v>
      </c>
    </row>
    <row r="10" customFormat="false" ht="15" hidden="false" customHeight="false" outlineLevel="0" collapsed="false">
      <c r="A10" s="4" t="s">
        <v>46</v>
      </c>
      <c r="B10" s="10" t="n">
        <f aca="false">Assumptions!B13</f>
        <v>300000</v>
      </c>
      <c r="C10" s="10" t="n">
        <f aca="false">B10*1.5</f>
        <v>450000</v>
      </c>
    </row>
    <row r="11" customFormat="false" ht="15" hidden="false" customHeight="false" outlineLevel="0" collapsed="false">
      <c r="A11" s="4" t="s">
        <v>47</v>
      </c>
      <c r="B11" s="10" t="n">
        <f aca="false">Assumptions!B14</f>
        <v>180000</v>
      </c>
      <c r="C11" s="10" t="n">
        <f aca="false">B11*1.5</f>
        <v>270000</v>
      </c>
    </row>
    <row r="12" customFormat="false" ht="15" hidden="false" customHeight="false" outlineLevel="0" collapsed="false">
      <c r="A12" s="11" t="s">
        <v>48</v>
      </c>
      <c r="B12" s="10" t="n">
        <f aca="false">SUM(B4:B11)</f>
        <v>7980000</v>
      </c>
      <c r="C12" s="10" t="n">
        <f aca="false">SUM(C4:C11)</f>
        <v>11970000</v>
      </c>
    </row>
    <row r="13" customFormat="false" ht="15" hidden="false" customHeight="false" outlineLevel="0" collapsed="false">
      <c r="A13" s="4" t="s">
        <v>49</v>
      </c>
      <c r="B13" s="10" t="n">
        <f aca="false">B12*Assumptions!B15</f>
        <v>798000</v>
      </c>
      <c r="C13" s="10" t="n">
        <f aca="false">C12*Assumptions!B15</f>
        <v>1197000</v>
      </c>
    </row>
    <row r="14" customFormat="false" ht="15" hidden="false" customHeight="false" outlineLevel="0" collapsed="false">
      <c r="A14" s="11" t="s">
        <v>50</v>
      </c>
      <c r="B14" s="12" t="n">
        <f aca="false">B12+B13</f>
        <v>8778000</v>
      </c>
      <c r="C14" s="12" t="n">
        <f aca="false">C12+C13</f>
        <v>13167000</v>
      </c>
    </row>
    <row r="16" customFormat="false" ht="15" hidden="false" customHeight="false" outlineLevel="0" collapsed="false">
      <c r="A16" s="11" t="s">
        <v>51</v>
      </c>
    </row>
    <row r="17" customFormat="false" ht="15" hidden="false" customHeight="false" outlineLevel="0" collapsed="false">
      <c r="A17" s="4" t="s">
        <v>52</v>
      </c>
      <c r="B17" s="13" t="n">
        <f aca="false">Assumptions!B5*Assumptions!B16</f>
        <v>35</v>
      </c>
    </row>
    <row r="18" customFormat="false" ht="15" hidden="false" customHeight="false" outlineLevel="0" collapsed="false">
      <c r="A18" s="4" t="s">
        <v>53</v>
      </c>
      <c r="B18" s="10" t="n">
        <f aca="false">B17*Assumptions!B18</f>
        <v>1575000</v>
      </c>
    </row>
    <row r="19" customFormat="false" ht="15" hidden="false" customHeight="false" outlineLevel="0" collapsed="false">
      <c r="A19" s="14" t="s">
        <v>54</v>
      </c>
      <c r="B19" s="15" t="n">
        <f aca="false">B14-B18</f>
        <v>7203000</v>
      </c>
    </row>
    <row r="21" customFormat="false" ht="30" hidden="false" customHeight="true" outlineLevel="0" collapsed="false">
      <c r="A21" s="16" t="s">
        <v>55</v>
      </c>
      <c r="B21" s="16"/>
      <c r="C21" s="16"/>
    </row>
  </sheetData>
  <mergeCells count="1">
    <mergeCell ref="A21:C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20"/>
  </cols>
  <sheetData>
    <row r="1" customFormat="false" ht="16.15" hidden="false" customHeight="false" outlineLevel="0" collapsed="false">
      <c r="A1" s="9" t="s">
        <v>56</v>
      </c>
    </row>
    <row r="3" customFormat="false" ht="15" hidden="false" customHeight="false" outlineLevel="0" collapsed="false">
      <c r="A3" s="4" t="s">
        <v>57</v>
      </c>
      <c r="B3" s="10" t="n">
        <f aca="false">Assumptions!B19</f>
        <v>64000000</v>
      </c>
    </row>
    <row r="4" customFormat="false" ht="15" hidden="false" customHeight="false" outlineLevel="0" collapsed="false">
      <c r="A4" s="4" t="s">
        <v>58</v>
      </c>
      <c r="B4" s="17" t="n">
        <f aca="false">ROUND(B3/'Pilot (Year 1)'!B14,1)</f>
        <v>7.3</v>
      </c>
    </row>
    <row r="6" customFormat="false" ht="54.75" hidden="false" customHeight="true" outlineLevel="0" collapsed="false">
      <c r="A6" s="18" t="s">
        <v>59</v>
      </c>
      <c r="B6" s="18"/>
    </row>
  </sheetData>
  <mergeCells count="1">
    <mergeCell ref="A6:B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20"/>
  </cols>
  <sheetData>
    <row r="1" customFormat="false" ht="16.15" hidden="false" customHeight="false" outlineLevel="0" collapsed="false">
      <c r="A1" s="9" t="s">
        <v>60</v>
      </c>
    </row>
    <row r="3" customFormat="false" ht="15" hidden="false" customHeight="false" outlineLevel="0" collapsed="false">
      <c r="A3" s="4" t="s">
        <v>61</v>
      </c>
      <c r="B3" s="10" t="n">
        <f aca="false">Assumptions!B20</f>
        <v>310000000</v>
      </c>
    </row>
    <row r="4" customFormat="false" ht="15" hidden="false" customHeight="false" outlineLevel="0" collapsed="false">
      <c r="A4" s="4" t="s">
        <v>62</v>
      </c>
      <c r="B4" s="10" t="n">
        <f aca="false">Assumptions!B21</f>
        <v>450000000</v>
      </c>
    </row>
    <row r="5" customFormat="false" ht="15" hidden="false" customHeight="false" outlineLevel="0" collapsed="false">
      <c r="A5" s="4" t="s">
        <v>63</v>
      </c>
      <c r="B5" s="10" t="n">
        <f aca="false">Assumptions!B22</f>
        <v>3500000000</v>
      </c>
    </row>
    <row r="6" customFormat="false" ht="15" hidden="false" customHeight="false" outlineLevel="0" collapsed="false">
      <c r="A6" s="4" t="s">
        <v>64</v>
      </c>
      <c r="B6" s="19" t="n">
        <f aca="false">(B3/'Pilot (Year 1)'!B14)^(1/5)-1</f>
        <v>1.03982647148932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20"/>
  </cols>
  <sheetData>
    <row r="1" customFormat="false" ht="16.15" hidden="false" customHeight="false" outlineLevel="0" collapsed="false">
      <c r="A1" s="9" t="s">
        <v>65</v>
      </c>
    </row>
    <row r="3" customFormat="false" ht="26.85" hidden="false" customHeight="false" outlineLevel="0" collapsed="false">
      <c r="A3" s="3" t="s">
        <v>66</v>
      </c>
      <c r="B3" s="3" t="s">
        <v>67</v>
      </c>
      <c r="C3" s="3" t="s">
        <v>68</v>
      </c>
      <c r="D3" s="3" t="s">
        <v>4</v>
      </c>
    </row>
    <row r="4" customFormat="false" ht="15" hidden="false" customHeight="false" outlineLevel="0" collapsed="false">
      <c r="A4" s="4" t="s">
        <v>69</v>
      </c>
      <c r="B4" s="10" t="n">
        <f aca="false">Assumptions!B23</f>
        <v>25000000000</v>
      </c>
      <c r="C4" s="17" t="n">
        <f aca="false">B4/Assumptions!B22</f>
        <v>7.14285714285714</v>
      </c>
      <c r="D4" s="2" t="s">
        <v>30</v>
      </c>
    </row>
    <row r="5" customFormat="false" ht="15" hidden="false" customHeight="false" outlineLevel="0" collapsed="false">
      <c r="A5" s="4" t="s">
        <v>70</v>
      </c>
      <c r="B5" s="10" t="n">
        <f aca="false">Assumptions!B24</f>
        <v>60000000000</v>
      </c>
      <c r="C5" s="17" t="n">
        <f aca="false">B5/Assumptions!B22</f>
        <v>17.1428571428571</v>
      </c>
      <c r="D5" s="2" t="s">
        <v>30</v>
      </c>
    </row>
    <row r="6" customFormat="false" ht="15" hidden="false" customHeight="false" outlineLevel="0" collapsed="false">
      <c r="A6" s="4" t="s">
        <v>71</v>
      </c>
      <c r="B6" s="10" t="n">
        <f aca="false">Assumptions!B25</f>
        <v>140000000000</v>
      </c>
      <c r="C6" s="17" t="n">
        <f aca="false">B6/Assumptions!B22</f>
        <v>40</v>
      </c>
      <c r="D6" s="2" t="s">
        <v>30</v>
      </c>
    </row>
    <row r="8" customFormat="false" ht="22.35" hidden="false" customHeight="true" outlineLevel="0" collapsed="false">
      <c r="A8" s="18" t="s">
        <v>72</v>
      </c>
      <c r="B8" s="18"/>
      <c r="C8" s="18"/>
      <c r="D8" s="18"/>
    </row>
  </sheetData>
  <mergeCells count="1">
    <mergeCell ref="A8:D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2"/>
  </cols>
  <sheetData>
    <row r="1" customFormat="false" ht="17.35" hidden="false" customHeight="false" outlineLevel="0" collapsed="false">
      <c r="A1" s="1" t="s">
        <v>73</v>
      </c>
    </row>
    <row r="2" customFormat="false" ht="15" hidden="false" customHeight="false" outlineLevel="0" collapsed="false">
      <c r="A2" s="20" t="s">
        <v>74</v>
      </c>
      <c r="B2" s="20"/>
    </row>
    <row r="4" customFormat="false" ht="15" hidden="false" customHeight="false" outlineLevel="0" collapsed="false">
      <c r="A4" s="3" t="s">
        <v>75</v>
      </c>
      <c r="B4" s="3" t="s">
        <v>3</v>
      </c>
    </row>
    <row r="5" customFormat="false" ht="15" hidden="false" customHeight="false" outlineLevel="0" collapsed="false">
      <c r="A5" s="4" t="s">
        <v>76</v>
      </c>
      <c r="B5" s="10" t="n">
        <f aca="false">'Pilot (Year 1)'!B14</f>
        <v>8778000</v>
      </c>
    </row>
    <row r="6" customFormat="false" ht="15" hidden="false" customHeight="false" outlineLevel="0" collapsed="false">
      <c r="A6" s="4" t="s">
        <v>77</v>
      </c>
      <c r="B6" s="10" t="n">
        <f aca="false">'Pilot (Year 1)'!B19</f>
        <v>7203000</v>
      </c>
    </row>
    <row r="7" customFormat="false" ht="15" hidden="false" customHeight="false" outlineLevel="0" collapsed="false">
      <c r="A7" s="4" t="s">
        <v>78</v>
      </c>
      <c r="B7" s="10" t="n">
        <f aca="false">'National Scale (Year 3)'!B3</f>
        <v>64000000</v>
      </c>
    </row>
    <row r="8" customFormat="false" ht="15" hidden="false" customHeight="false" outlineLevel="0" collapsed="false">
      <c r="A8" s="4" t="s">
        <v>79</v>
      </c>
      <c r="B8" s="10" t="n">
        <f aca="false">'Continental Scale (Year 5+)'!B3</f>
        <v>310000000</v>
      </c>
    </row>
    <row r="9" customFormat="false" ht="15" hidden="false" customHeight="false" outlineLevel="0" collapsed="false">
      <c r="A9" s="4" t="s">
        <v>80</v>
      </c>
      <c r="B9" s="10" t="n">
        <f aca="false">'Continental Scale (Year 5+)'!B4</f>
        <v>450000000</v>
      </c>
    </row>
    <row r="10" customFormat="false" ht="15" hidden="false" customHeight="false" outlineLevel="0" collapsed="false">
      <c r="A10" s="4" t="s">
        <v>81</v>
      </c>
      <c r="B10" s="10" t="n">
        <f aca="false">'Continental Scale (Year 5+)'!B5</f>
        <v>3500000000</v>
      </c>
    </row>
    <row r="11" customFormat="false" ht="15" hidden="false" customHeight="false" outlineLevel="0" collapsed="false">
      <c r="A11" s="4" t="s">
        <v>82</v>
      </c>
      <c r="B11" s="10" t="n">
        <f aca="false">'25-Year Horizon'!B4</f>
        <v>25000000000</v>
      </c>
    </row>
    <row r="12" customFormat="false" ht="15" hidden="false" customHeight="false" outlineLevel="0" collapsed="false">
      <c r="A12" s="4" t="s">
        <v>83</v>
      </c>
      <c r="B12" s="10" t="n">
        <f aca="false">'25-Year Horizon'!B5</f>
        <v>60000000000</v>
      </c>
    </row>
    <row r="13" customFormat="false" ht="15" hidden="false" customHeight="false" outlineLevel="0" collapsed="false">
      <c r="A13" s="4" t="s">
        <v>84</v>
      </c>
      <c r="B13" s="10" t="n">
        <f aca="false">'25-Year Horizon'!B6</f>
        <v>140000000000</v>
      </c>
    </row>
    <row r="14" customFormat="false" ht="15" hidden="false" customHeight="false" outlineLevel="0" collapsed="false">
      <c r="A14" s="4" t="s">
        <v>85</v>
      </c>
      <c r="B14" s="17" t="n">
        <f aca="false">Assumptions!B26</f>
        <v>5</v>
      </c>
    </row>
  </sheetData>
  <mergeCells count="1"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2026-07-10T08:40:57Z</dcterms:created>
  <dc:creator>openpyxl</dc:creator>
  <dc:description/>
  <dc:language>en-US</dc:language>
  <cp:lastModifiedBy/>
  <dcterms:modified xsi:type="dcterms:W3CDTF">2026-07-10T08:40:57Z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